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70" yWindow="15" windowWidth="16110" windowHeight="11655" tabRatio="698" firstSheet="4" activeTab="11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</sheets>
  <definedNames>
    <definedName name="_xlnm.Print_Area" localSheetId="3">'березень'!$A$1:$AG$99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<sst xmlns="http://schemas.openxmlformats.org/spreadsheetml/2006/main" count="1248" uniqueCount="76">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</sst>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3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23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70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159276.71951999996</v>
      </c>
      <c r="AH9" s="41"/>
      <c r="AI9" s="41"/>
    </row>
    <row r="10" spans="1:34" ht="15.7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4439.2-1414.2-2161-41.4</f>
        <v>822.6</v>
      </c>
      <c r="C52" s="72">
        <v>5227.362260000002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3106.9622600000016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72">
        <f>3134.2+1580</f>
        <v>4714.2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1314.6-2000+41.4</f>
        <v>-644.0000000000001</v>
      </c>
      <c r="C71" s="80">
        <v>1645.45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1001.4499999999999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3662.7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3709.3999999999996</v>
      </c>
      <c r="AH72" s="86">
        <f>AG72+AG69+AG76+AG91+AG83+AG88</f>
        <v>4534.079249999999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159276.71951999996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124035.58261999996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32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125" style="18" customWidth="1"/>
    <col min="25" max="25" width="12.125" style="18" customWidth="1"/>
    <col min="26" max="26" width="10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73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3320.150000000014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178320.2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5792.799999999999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1952.7999999999997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225765.7</v>
      </c>
      <c r="AG9" s="69">
        <f>AG10+AG15+AG24+AG33+AG47+AG52+AG54+AG61+AG62+AG71+AG72+AG76+AG88+AG81+AG83+AG82+AG69+AG89+AG91+AG90+AG70+AG40+AG92</f>
        <v>111831.31951999996</v>
      </c>
      <c r="AH9" s="41"/>
      <c r="AI9" s="41"/>
    </row>
    <row r="10" spans="1:34" ht="15.7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.7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.7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.7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.7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.7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.7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.7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1348.9+336.6</f>
        <v>1685.5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f>1383.3+149.1</f>
        <v>1532.3999999999999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34070</v>
      </c>
      <c r="AG24" s="72">
        <f t="shared" si="3"/>
        <v>9697.620999999985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336.6</v>
      </c>
      <c r="I25" s="76"/>
      <c r="J25" s="76"/>
      <c r="K25" s="76">
        <v>7510.8</v>
      </c>
      <c r="L25" s="76">
        <v>1602.7</v>
      </c>
      <c r="M25" s="76"/>
      <c r="N25" s="76"/>
      <c r="O25" s="76">
        <f>929.4+149.1</f>
        <v>1078.5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15843.9</v>
      </c>
      <c r="AG25" s="115">
        <f t="shared" si="3"/>
        <v>708.2000000000025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1685.5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1532.3999999999999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34070</v>
      </c>
      <c r="AG32" s="72">
        <f>AG24</f>
        <v>9697.620999999985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.7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.7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.7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/>
      <c r="Z47" s="80"/>
      <c r="AA47" s="80"/>
      <c r="AB47" s="79"/>
      <c r="AC47" s="79"/>
      <c r="AD47" s="79"/>
      <c r="AE47" s="79"/>
      <c r="AF47" s="71">
        <f t="shared" si="1"/>
        <v>549.5</v>
      </c>
      <c r="AG47" s="72">
        <f>B47+C47-AF47</f>
        <v>1488.594229999996</v>
      </c>
    </row>
    <row r="48" spans="1:33" ht="15.7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.7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143.20000000000002</v>
      </c>
      <c r="AG51" s="72">
        <f>AG47-AG49-AG48</f>
        <v>501.67032999999594</v>
      </c>
    </row>
    <row r="52" spans="1:33" ht="15" customHeight="1">
      <c r="A52" s="4" t="s">
        <v>0</v>
      </c>
      <c r="B52" s="72">
        <f>5311.7-332.8-568.7-2113-22.1</f>
        <v>2275.1</v>
      </c>
      <c r="C52" s="72">
        <v>3106.9622600000016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</f>
        <v>706.3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4603</v>
      </c>
      <c r="AG52" s="72">
        <f aca="true" t="shared" si="11" ref="AG52:AG59">B52+C52-AF52</f>
        <v>779.0622600000015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.7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.7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.7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.7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1.5">
      <c r="A69" s="4" t="s">
        <v>45</v>
      </c>
      <c r="B69" s="72">
        <f>0.2+3053.2+1425.5+1000</f>
        <v>5478.9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57.73899999999867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2700-1020+22.1</f>
        <v>1702.1</v>
      </c>
      <c r="C71" s="80">
        <v>1001.4499999999999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422.94999999999936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3709.3999999999996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f>24.8-21.9</f>
        <v>2.900000000000002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>
        <v>22.7</v>
      </c>
      <c r="Z72" s="72"/>
      <c r="AA72" s="72"/>
      <c r="AB72" s="67"/>
      <c r="AC72" s="67"/>
      <c r="AD72" s="67"/>
      <c r="AE72" s="67"/>
      <c r="AF72" s="71">
        <f t="shared" si="13"/>
        <v>768.2</v>
      </c>
      <c r="AG72" s="130">
        <f t="shared" si="16"/>
        <v>4064.5999999999995</v>
      </c>
      <c r="AH72" s="86">
        <f>AG72+AG69+AG76+AG91+AG83+AG88</f>
        <v>5363.279249999998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.75">
      <c r="A76" s="12" t="s">
        <v>48</v>
      </c>
      <c r="B76" s="72">
        <f>131-88.3</f>
        <v>42.7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>
        <v>21.9</v>
      </c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135.5</v>
      </c>
      <c r="AG76" s="130">
        <f t="shared" si="16"/>
        <v>24.240249999999833</v>
      </c>
      <c r="AI76" s="128"/>
    </row>
    <row r="77" spans="1:33" s="11" customFormat="1" ht="15.7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AD94">B10+B15+B24+B33+B47+B52+B54+B61+B62+B69+B71+B72+B76+B81+B82+B83+B88+B89+B90+B91+B40+B92+B70</f>
        <v>178320.20000000004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5792.799999999999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1952.7999999999997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 t="shared" si="17"/>
        <v>11746.8</v>
      </c>
      <c r="AA94" s="83">
        <f t="shared" si="17"/>
        <v>0</v>
      </c>
      <c r="AB94" s="83">
        <f t="shared" si="17"/>
        <v>0</v>
      </c>
      <c r="AC94" s="83">
        <f t="shared" si="17"/>
        <v>0</v>
      </c>
      <c r="AD94" s="83">
        <f t="shared" si="17"/>
        <v>0</v>
      </c>
      <c r="AE94" s="83"/>
      <c r="AF94" s="83">
        <f>AF10+AF15+AF24+AF33+AF47+AF52+AF54+AF61+AF62+AF69+AF71+AF72+AF76+AF81+AF82+AF83+AF88+AF89+AF90+AF91+AF70+AF40+AF92</f>
        <v>225765.7</v>
      </c>
      <c r="AG94" s="84">
        <f>AG10+AG15+AG24+AG33+AG47+AG52+AG54+AG61+AG62+AG69+AG71+AG72+AG76+AG81+AG82+AG83+AG88+AG89+AG90+AG91+AG70+AG40+AG92</f>
        <v>111831.31951999996</v>
      </c>
    </row>
    <row r="95" spans="1:33" ht="15.7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.7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.7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87629.80000000005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4745.7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1625.7999999999997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11746.8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135879.40000000002</v>
      </c>
      <c r="AG100" s="85">
        <f>AG94-AG95-AG96-AG97-AG98-AG99</f>
        <v>76016.18261999993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52">
      <pane xSplit="1" topLeftCell="Y1" activePane="topRight" state="frozen"/>
      <selection pane="topLeft" activeCell="A1" sqref="A1"/>
      <selection pane="topRight" activeCell="X16" sqref="X1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74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3320.150000000014</v>
      </c>
      <c r="D7" s="38"/>
      <c r="E7" s="38">
        <v>17437.2</v>
      </c>
      <c r="F7" s="38"/>
      <c r="G7" s="38"/>
      <c r="H7" s="56"/>
      <c r="I7" s="38"/>
      <c r="J7" s="39"/>
      <c r="K7" s="38">
        <v>17437.2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2056.0500000000175</v>
      </c>
      <c r="AF7" s="54"/>
      <c r="AG7" s="40"/>
    </row>
    <row r="8" spans="1:55" ht="18" customHeight="1">
      <c r="A8" s="47" t="s">
        <v>30</v>
      </c>
      <c r="B8" s="33">
        <f>SUM(E8:AB8)</f>
        <v>121139.80000000002</v>
      </c>
      <c r="C8" s="103">
        <v>152426.24000000014</v>
      </c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>
        <v>17240.2</v>
      </c>
      <c r="J8" s="138">
        <v>3745.4</v>
      </c>
      <c r="K8" s="138">
        <v>4380.4</v>
      </c>
      <c r="L8" s="138">
        <v>2995.1</v>
      </c>
      <c r="M8" s="137">
        <v>3529.1</v>
      </c>
      <c r="N8" s="137"/>
      <c r="O8" s="137">
        <v>6384.5</v>
      </c>
      <c r="P8" s="137">
        <v>13746.8</v>
      </c>
      <c r="Q8" s="137">
        <v>7507.6</v>
      </c>
      <c r="R8" s="137">
        <v>8952.6</v>
      </c>
      <c r="S8" s="63">
        <v>5392.9</v>
      </c>
      <c r="T8" s="63">
        <v>5102.7</v>
      </c>
      <c r="U8" s="61">
        <v>6320.1</v>
      </c>
      <c r="V8" s="61">
        <v>6174.5</v>
      </c>
      <c r="W8" s="61">
        <v>2667.3</v>
      </c>
      <c r="X8" s="62">
        <v>4917.7</v>
      </c>
      <c r="Y8" s="62"/>
      <c r="Z8" s="62"/>
      <c r="AA8" s="62"/>
      <c r="AB8" s="61"/>
      <c r="AC8" s="64"/>
      <c r="AD8" s="64"/>
      <c r="AE8" s="65">
        <f>SUM(D8:AD8)+C8-AF9+AF16+AF25</f>
        <v>153561.34000000014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186469.90000000002</v>
      </c>
      <c r="C9" s="104">
        <f aca="true" t="shared" si="0" ref="C9:AD9">C10+C15+C24+C33+C47+C52+C54+C61+C62+C71+C72+C88+C76+C81+C83+C82+C69+C89+C90+C91+C70+C40+C92</f>
        <v>111831.22225999998</v>
      </c>
      <c r="D9" s="68">
        <f t="shared" si="0"/>
        <v>1534.5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1906.9</v>
      </c>
      <c r="J9" s="104">
        <f t="shared" si="0"/>
        <v>5510.5</v>
      </c>
      <c r="K9" s="68">
        <f t="shared" si="0"/>
        <v>7219.3</v>
      </c>
      <c r="L9" s="104">
        <f>L10+L15+L24+L33+L47+L52+L54+L61+L62+L71+L72+L88+L76+L81+L83+L82+L69+L89+L90+L91+L70+L40+L92</f>
        <v>38218.500000000015</v>
      </c>
      <c r="M9" s="68">
        <f t="shared" si="0"/>
        <v>5552.799999999999</v>
      </c>
      <c r="N9" s="68">
        <f t="shared" si="0"/>
        <v>0</v>
      </c>
      <c r="O9" s="68">
        <f t="shared" si="0"/>
        <v>6159.2</v>
      </c>
      <c r="P9" s="68">
        <f t="shared" si="0"/>
        <v>3470.0000000000005</v>
      </c>
      <c r="Q9" s="68">
        <f t="shared" si="0"/>
        <v>1906.1999999999998</v>
      </c>
      <c r="R9" s="68">
        <f t="shared" si="0"/>
        <v>3636.1</v>
      </c>
      <c r="S9" s="68">
        <f t="shared" si="0"/>
        <v>2155.3</v>
      </c>
      <c r="T9" s="68">
        <f t="shared" si="0"/>
        <v>412.9</v>
      </c>
      <c r="U9" s="68">
        <f t="shared" si="0"/>
        <v>3256.8999999999996</v>
      </c>
      <c r="V9" s="68">
        <f t="shared" si="0"/>
        <v>2024.2999999999997</v>
      </c>
      <c r="W9" s="68">
        <f t="shared" si="0"/>
        <v>19306.099999999995</v>
      </c>
      <c r="X9" s="68">
        <f t="shared" si="0"/>
        <v>45872.399999999994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166898.90000000002</v>
      </c>
      <c r="AG9" s="69">
        <f>AG10+AG15+AG24+AG33+AG47+AG52+AG54+AG61+AG62+AG71+AG72+AG76+AG88+AG81+AG83+AG82+AG69+AG89+AG91+AG90+AG70+AG40+AG92</f>
        <v>131402.22226</v>
      </c>
      <c r="AH9" s="41"/>
      <c r="AI9" s="41"/>
    </row>
    <row r="10" spans="1:34" ht="15.75">
      <c r="A10" s="4" t="s">
        <v>4</v>
      </c>
      <c r="B10" s="72">
        <f>14144.1+461</f>
        <v>14605.1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>
        <v>32.8</v>
      </c>
      <c r="J10" s="70">
        <v>6.6</v>
      </c>
      <c r="K10" s="67">
        <v>402.7</v>
      </c>
      <c r="L10" s="72">
        <v>1480.2</v>
      </c>
      <c r="M10" s="67">
        <v>3226</v>
      </c>
      <c r="N10" s="67"/>
      <c r="O10" s="71">
        <v>109.1</v>
      </c>
      <c r="P10" s="67">
        <v>17.7</v>
      </c>
      <c r="Q10" s="67">
        <v>22.1</v>
      </c>
      <c r="R10" s="67">
        <v>585.8</v>
      </c>
      <c r="S10" s="72">
        <v>20.3</v>
      </c>
      <c r="T10" s="72">
        <v>65</v>
      </c>
      <c r="U10" s="72">
        <v>7.6</v>
      </c>
      <c r="V10" s="72">
        <v>6.1</v>
      </c>
      <c r="W10" s="72">
        <v>2192.3</v>
      </c>
      <c r="X10" s="67">
        <v>4645.9</v>
      </c>
      <c r="Y10" s="71"/>
      <c r="Z10" s="72"/>
      <c r="AA10" s="72"/>
      <c r="AB10" s="67"/>
      <c r="AC10" s="67"/>
      <c r="AD10" s="67"/>
      <c r="AE10" s="67"/>
      <c r="AF10" s="67">
        <f>SUM(D10:AD10)</f>
        <v>13184.300000000001</v>
      </c>
      <c r="AG10" s="72">
        <f>B10+C10-AF10</f>
        <v>5728.299999999997</v>
      </c>
      <c r="AH10" s="18"/>
    </row>
    <row r="11" spans="1:34" ht="15.75">
      <c r="A11" s="3" t="s">
        <v>5</v>
      </c>
      <c r="B11" s="72">
        <f>12937.7+490+80</f>
        <v>13507.7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>
        <v>32.1</v>
      </c>
      <c r="J11" s="72">
        <v>0.5</v>
      </c>
      <c r="K11" s="67">
        <v>370.7</v>
      </c>
      <c r="L11" s="72">
        <v>1385.1</v>
      </c>
      <c r="M11" s="67">
        <v>3197.6</v>
      </c>
      <c r="N11" s="67"/>
      <c r="O11" s="71">
        <v>71.4</v>
      </c>
      <c r="P11" s="67"/>
      <c r="Q11" s="67">
        <v>2.6</v>
      </c>
      <c r="R11" s="67">
        <v>6.3</v>
      </c>
      <c r="S11" s="72"/>
      <c r="T11" s="72"/>
      <c r="U11" s="72"/>
      <c r="V11" s="72"/>
      <c r="W11" s="72">
        <v>2040.6</v>
      </c>
      <c r="X11" s="67">
        <v>4629.5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12000</v>
      </c>
      <c r="AG11" s="72">
        <f>B11+C11-AF11</f>
        <v>4078.4000000000015</v>
      </c>
      <c r="AH11" s="18"/>
    </row>
    <row r="12" spans="1:34" ht="15.75">
      <c r="A12" s="3" t="s">
        <v>2</v>
      </c>
      <c r="B12" s="70">
        <f>447.3-40</f>
        <v>407.3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>
        <v>14.9</v>
      </c>
      <c r="M12" s="67"/>
      <c r="N12" s="67"/>
      <c r="O12" s="71">
        <v>1.4</v>
      </c>
      <c r="P12" s="67"/>
      <c r="Q12" s="67">
        <v>1.3</v>
      </c>
      <c r="R12" s="67"/>
      <c r="S12" s="72"/>
      <c r="T12" s="72"/>
      <c r="U12" s="72"/>
      <c r="V12" s="72"/>
      <c r="W12" s="72">
        <v>61.1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82.1</v>
      </c>
      <c r="AG12" s="72">
        <f>B12+C12-AF12</f>
        <v>496.5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690.0999999999997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0.6999999999999957</v>
      </c>
      <c r="J14" s="72">
        <f t="shared" si="2"/>
        <v>6.1</v>
      </c>
      <c r="K14" s="67">
        <f t="shared" si="2"/>
        <v>32</v>
      </c>
      <c r="L14" s="72">
        <f t="shared" si="2"/>
        <v>80.20000000000013</v>
      </c>
      <c r="M14" s="67">
        <f t="shared" si="2"/>
        <v>28.40000000000009</v>
      </c>
      <c r="N14" s="67">
        <f t="shared" si="2"/>
        <v>0</v>
      </c>
      <c r="O14" s="67">
        <f t="shared" si="2"/>
        <v>36.29999999999999</v>
      </c>
      <c r="P14" s="67">
        <f t="shared" si="2"/>
        <v>17.7</v>
      </c>
      <c r="Q14" s="67">
        <f t="shared" si="2"/>
        <v>18.2</v>
      </c>
      <c r="R14" s="67">
        <f t="shared" si="2"/>
        <v>579.5</v>
      </c>
      <c r="S14" s="67">
        <f t="shared" si="2"/>
        <v>20.3</v>
      </c>
      <c r="T14" s="67">
        <f t="shared" si="2"/>
        <v>65</v>
      </c>
      <c r="U14" s="67">
        <f t="shared" si="2"/>
        <v>7.6</v>
      </c>
      <c r="V14" s="67">
        <f t="shared" si="2"/>
        <v>6.1</v>
      </c>
      <c r="W14" s="67">
        <f t="shared" si="2"/>
        <v>90.60000000000028</v>
      </c>
      <c r="X14" s="67">
        <f t="shared" si="2"/>
        <v>16.399999999999636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1102.2000000000003</v>
      </c>
      <c r="AG14" s="72">
        <f>AG10-AG11-AG12-AG13</f>
        <v>1153.399999999996</v>
      </c>
      <c r="AH14" s="18"/>
      <c r="AI14" s="86"/>
    </row>
    <row r="15" spans="1:36" ht="15" customHeight="1">
      <c r="A15" s="4" t="s">
        <v>6</v>
      </c>
      <c r="B15" s="72">
        <f>52048.5+19179.6</f>
        <v>71228.1</v>
      </c>
      <c r="C15" s="72">
        <v>37805.2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>
        <v>876.5</v>
      </c>
      <c r="K15" s="67">
        <v>2300.1</v>
      </c>
      <c r="L15" s="72">
        <f>12192.9+9616.3</f>
        <v>21809.199999999997</v>
      </c>
      <c r="M15" s="67">
        <v>625.4</v>
      </c>
      <c r="N15" s="67"/>
      <c r="O15" s="71">
        <v>24.1</v>
      </c>
      <c r="P15" s="67">
        <v>1357.7</v>
      </c>
      <c r="Q15" s="71">
        <v>12.9</v>
      </c>
      <c r="R15" s="67">
        <v>1047.5</v>
      </c>
      <c r="S15" s="72">
        <v>996.5</v>
      </c>
      <c r="T15" s="72">
        <v>41.9</v>
      </c>
      <c r="U15" s="72">
        <v>1483.1</v>
      </c>
      <c r="V15" s="72">
        <v>1089.5</v>
      </c>
      <c r="W15" s="72">
        <v>310.7</v>
      </c>
      <c r="X15" s="67">
        <f>23850.3+10086.4</f>
        <v>33936.7</v>
      </c>
      <c r="Y15" s="72"/>
      <c r="Z15" s="72"/>
      <c r="AA15" s="72"/>
      <c r="AB15" s="67"/>
      <c r="AC15" s="67"/>
      <c r="AD15" s="67"/>
      <c r="AE15" s="67"/>
      <c r="AF15" s="71">
        <f t="shared" si="1"/>
        <v>68005.5</v>
      </c>
      <c r="AG15" s="72">
        <f aca="true" t="shared" si="3" ref="AG15:AG31">B15+C15-AF15</f>
        <v>41027.8</v>
      </c>
      <c r="AH15" s="112"/>
      <c r="AI15" s="86"/>
      <c r="AJ15" s="86">
        <f>AG15-AG16</f>
        <v>40973.90000000001</v>
      </c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>
        <v>9616.3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>
        <v>10086.4</v>
      </c>
      <c r="Y16" s="76"/>
      <c r="Z16" s="76"/>
      <c r="AA16" s="76"/>
      <c r="AB16" s="75"/>
      <c r="AC16" s="75"/>
      <c r="AD16" s="75"/>
      <c r="AE16" s="75"/>
      <c r="AF16" s="78">
        <f t="shared" si="1"/>
        <v>19735.5</v>
      </c>
      <c r="AG16" s="115">
        <f t="shared" si="3"/>
        <v>53.89999999999782</v>
      </c>
      <c r="AH16" s="116"/>
    </row>
    <row r="17" spans="1:34" ht="15.75">
      <c r="A17" s="3" t="s">
        <v>5</v>
      </c>
      <c r="B17" s="72">
        <v>52770.6</v>
      </c>
      <c r="C17" s="72">
        <v>16254.3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>
        <f>11907.8+9616.3</f>
        <v>21524.1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>
        <f>20743.5+2762.5+10086.4</f>
        <v>33592.4</v>
      </c>
      <c r="Y17" s="72"/>
      <c r="Z17" s="72"/>
      <c r="AA17" s="72"/>
      <c r="AB17" s="67"/>
      <c r="AC17" s="67"/>
      <c r="AD17" s="67"/>
      <c r="AE17" s="67"/>
      <c r="AF17" s="71">
        <f t="shared" si="1"/>
        <v>55193.8</v>
      </c>
      <c r="AG17" s="72">
        <f t="shared" si="3"/>
        <v>13831.099999999991</v>
      </c>
      <c r="AH17" s="21"/>
    </row>
    <row r="18" spans="1:34" ht="15.7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>
        <v>2</v>
      </c>
      <c r="K18" s="67">
        <v>0.9</v>
      </c>
      <c r="L18" s="72"/>
      <c r="M18" s="67"/>
      <c r="N18" s="67"/>
      <c r="O18" s="71"/>
      <c r="P18" s="67">
        <v>5.2</v>
      </c>
      <c r="Q18" s="71"/>
      <c r="R18" s="67"/>
      <c r="S18" s="72">
        <v>1</v>
      </c>
      <c r="T18" s="72"/>
      <c r="U18" s="72">
        <v>8.5</v>
      </c>
      <c r="V18" s="72">
        <v>6.6</v>
      </c>
      <c r="W18" s="72">
        <v>1.4</v>
      </c>
      <c r="X18" s="67">
        <v>1.1</v>
      </c>
      <c r="Y18" s="72"/>
      <c r="Z18" s="72"/>
      <c r="AA18" s="72"/>
      <c r="AB18" s="67"/>
      <c r="AC18" s="67"/>
      <c r="AD18" s="67"/>
      <c r="AE18" s="67"/>
      <c r="AF18" s="71">
        <f t="shared" si="1"/>
        <v>28.1</v>
      </c>
      <c r="AG18" s="72">
        <f t="shared" si="3"/>
        <v>26.9</v>
      </c>
      <c r="AH18" s="18"/>
    </row>
    <row r="19" spans="1:34" ht="15.7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>
        <v>626.1</v>
      </c>
      <c r="K19" s="67">
        <v>7.2</v>
      </c>
      <c r="L19" s="72">
        <v>39.9</v>
      </c>
      <c r="M19" s="67">
        <v>625.4</v>
      </c>
      <c r="N19" s="67"/>
      <c r="O19" s="71"/>
      <c r="P19" s="67">
        <v>172.1</v>
      </c>
      <c r="Q19" s="71"/>
      <c r="R19" s="67">
        <v>511.6</v>
      </c>
      <c r="S19" s="72">
        <v>224.9</v>
      </c>
      <c r="T19" s="72"/>
      <c r="U19" s="72">
        <v>414.4</v>
      </c>
      <c r="V19" s="72">
        <v>685.4</v>
      </c>
      <c r="W19" s="72">
        <v>163.3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4296.3</v>
      </c>
      <c r="AG19" s="72">
        <f t="shared" si="3"/>
        <v>4255.2</v>
      </c>
      <c r="AH19" s="18"/>
    </row>
    <row r="20" spans="1:34" ht="15.7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>
        <v>1744.6</v>
      </c>
      <c r="L20" s="72">
        <v>232.4</v>
      </c>
      <c r="M20" s="67"/>
      <c r="N20" s="67"/>
      <c r="O20" s="71"/>
      <c r="P20" s="67">
        <v>552.6</v>
      </c>
      <c r="Q20" s="71">
        <v>12.9</v>
      </c>
      <c r="R20" s="67">
        <v>535.9</v>
      </c>
      <c r="S20" s="72">
        <v>400.1</v>
      </c>
      <c r="T20" s="72">
        <v>27.1</v>
      </c>
      <c r="U20" s="72">
        <v>311.1</v>
      </c>
      <c r="V20" s="72">
        <v>4.1</v>
      </c>
      <c r="W20" s="72">
        <v>59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4964.600000000001</v>
      </c>
      <c r="AG20" s="72">
        <f t="shared" si="3"/>
        <v>13616.199999999997</v>
      </c>
      <c r="AH20" s="18"/>
    </row>
    <row r="21" spans="1:34" ht="15.75">
      <c r="A21" s="3" t="s">
        <v>16</v>
      </c>
      <c r="B21" s="72">
        <v>1118.4</v>
      </c>
      <c r="C21" s="72">
        <v>549.3</v>
      </c>
      <c r="D21" s="67"/>
      <c r="E21" s="67"/>
      <c r="F21" s="67"/>
      <c r="G21" s="67"/>
      <c r="H21" s="67"/>
      <c r="I21" s="67"/>
      <c r="J21" s="72">
        <f>208.9+3.5</f>
        <v>212.4</v>
      </c>
      <c r="K21" s="67">
        <v>42</v>
      </c>
      <c r="L21" s="72"/>
      <c r="M21" s="67"/>
      <c r="N21" s="67"/>
      <c r="O21" s="71"/>
      <c r="P21" s="67">
        <f>191.4+18</f>
        <v>209.4</v>
      </c>
      <c r="Q21" s="71"/>
      <c r="R21" s="67"/>
      <c r="S21" s="72">
        <f>329.4+25.6</f>
        <v>355</v>
      </c>
      <c r="T21" s="72"/>
      <c r="U21" s="67">
        <v>11.8</v>
      </c>
      <c r="V21" s="67">
        <v>258.6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1089.1999999999998</v>
      </c>
      <c r="AG21" s="72">
        <f t="shared" si="3"/>
        <v>578.5000000000002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447.6000000000072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35.99999999999997</v>
      </c>
      <c r="K23" s="67">
        <f t="shared" si="4"/>
        <v>505.4000000000001</v>
      </c>
      <c r="L23" s="72">
        <f t="shared" si="4"/>
        <v>12.799999999998533</v>
      </c>
      <c r="M23" s="67">
        <f t="shared" si="4"/>
        <v>0</v>
      </c>
      <c r="N23" s="67">
        <f t="shared" si="4"/>
        <v>0</v>
      </c>
      <c r="O23" s="67">
        <f t="shared" si="4"/>
        <v>24.1</v>
      </c>
      <c r="P23" s="67">
        <f t="shared" si="4"/>
        <v>418.4000000000001</v>
      </c>
      <c r="Q23" s="67">
        <f t="shared" si="4"/>
        <v>0</v>
      </c>
      <c r="R23" s="67">
        <f t="shared" si="4"/>
        <v>0</v>
      </c>
      <c r="S23" s="67">
        <f t="shared" si="4"/>
        <v>15.5</v>
      </c>
      <c r="T23" s="67">
        <f t="shared" si="4"/>
        <v>14.799999999999997</v>
      </c>
      <c r="U23" s="67">
        <f t="shared" si="4"/>
        <v>737.2999999999998</v>
      </c>
      <c r="V23" s="67">
        <f t="shared" si="4"/>
        <v>134.80000000000007</v>
      </c>
      <c r="W23" s="67">
        <f t="shared" si="4"/>
        <v>87</v>
      </c>
      <c r="X23" s="67">
        <f t="shared" si="4"/>
        <v>343.1999999999956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2433.4999999999945</v>
      </c>
      <c r="AG23" s="72">
        <f>B23+C23-AF23</f>
        <v>8719.900000000012</v>
      </c>
      <c r="AH23" s="18"/>
    </row>
    <row r="24" spans="1:35" ht="15" customHeight="1">
      <c r="A24" s="4" t="s">
        <v>7</v>
      </c>
      <c r="B24" s="72">
        <v>32454.2</v>
      </c>
      <c r="C24" s="72">
        <v>9697.620999999985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>
        <v>1765.2</v>
      </c>
      <c r="K24" s="67">
        <v>3003.7</v>
      </c>
      <c r="L24" s="72">
        <f>332.1+9166.5</f>
        <v>9498.6</v>
      </c>
      <c r="M24" s="67"/>
      <c r="N24" s="67"/>
      <c r="O24" s="71"/>
      <c r="P24" s="67">
        <f>711.1+765.1</f>
        <v>1476.2</v>
      </c>
      <c r="Q24" s="71">
        <f>114.4+37.9</f>
        <v>152.3</v>
      </c>
      <c r="R24" s="71"/>
      <c r="S24" s="72"/>
      <c r="T24" s="72"/>
      <c r="U24" s="72">
        <f>363.9+729.2</f>
        <v>1093.1</v>
      </c>
      <c r="V24" s="72">
        <f>15.5+327.8</f>
        <v>343.3</v>
      </c>
      <c r="W24" s="72">
        <f>10035.9+3545.6</f>
        <v>13581.5</v>
      </c>
      <c r="X24" s="67">
        <v>2688.8</v>
      </c>
      <c r="Y24" s="72"/>
      <c r="Z24" s="72"/>
      <c r="AA24" s="72"/>
      <c r="AB24" s="67"/>
      <c r="AC24" s="67"/>
      <c r="AD24" s="67"/>
      <c r="AE24" s="67"/>
      <c r="AF24" s="71">
        <f t="shared" si="1"/>
        <v>34012.7</v>
      </c>
      <c r="AG24" s="72">
        <f t="shared" si="3"/>
        <v>8139.120999999985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708.2000000000025</v>
      </c>
      <c r="D25" s="76"/>
      <c r="E25" s="76">
        <v>34.6</v>
      </c>
      <c r="F25" s="76">
        <v>31.3</v>
      </c>
      <c r="G25" s="76"/>
      <c r="H25" s="76"/>
      <c r="I25" s="76"/>
      <c r="J25" s="76">
        <v>1765.2</v>
      </c>
      <c r="K25" s="76"/>
      <c r="L25" s="76">
        <v>9166.5</v>
      </c>
      <c r="M25" s="76"/>
      <c r="N25" s="76"/>
      <c r="O25" s="76"/>
      <c r="P25" s="76">
        <v>765.1</v>
      </c>
      <c r="Q25" s="76">
        <v>37.9</v>
      </c>
      <c r="R25" s="76"/>
      <c r="S25" s="76"/>
      <c r="T25" s="76"/>
      <c r="U25" s="76">
        <v>729.2</v>
      </c>
      <c r="V25" s="76">
        <v>327.8</v>
      </c>
      <c r="W25" s="76">
        <v>3545.4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16403</v>
      </c>
      <c r="AG25" s="115">
        <f t="shared" si="3"/>
        <v>0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32454.2</v>
      </c>
      <c r="C32" s="72">
        <f>C24</f>
        <v>9697.620999999985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1765.2</v>
      </c>
      <c r="K32" s="67">
        <f t="shared" si="5"/>
        <v>3003.7</v>
      </c>
      <c r="L32" s="72">
        <f t="shared" si="5"/>
        <v>9498.6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1476.2</v>
      </c>
      <c r="Q32" s="67">
        <f t="shared" si="5"/>
        <v>152.3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1093.1</v>
      </c>
      <c r="V32" s="67">
        <f t="shared" si="5"/>
        <v>343.3</v>
      </c>
      <c r="W32" s="67">
        <f t="shared" si="5"/>
        <v>13581.5</v>
      </c>
      <c r="X32" s="67">
        <f t="shared" si="5"/>
        <v>2688.8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34012.7</v>
      </c>
      <c r="AG32" s="72">
        <f>AG24</f>
        <v>8139.120999999985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>
        <v>85.2</v>
      </c>
      <c r="M33" s="67"/>
      <c r="N33" s="67"/>
      <c r="O33" s="71">
        <v>0.9</v>
      </c>
      <c r="P33" s="67"/>
      <c r="Q33" s="71"/>
      <c r="R33" s="67"/>
      <c r="S33" s="72"/>
      <c r="T33" s="72"/>
      <c r="U33" s="72">
        <v>25.9</v>
      </c>
      <c r="V33" s="72"/>
      <c r="W33" s="72">
        <v>83.4</v>
      </c>
      <c r="X33" s="72">
        <v>72.9</v>
      </c>
      <c r="Y33" s="72"/>
      <c r="Z33" s="72"/>
      <c r="AA33" s="72"/>
      <c r="AB33" s="67"/>
      <c r="AC33" s="67"/>
      <c r="AD33" s="67"/>
      <c r="AE33" s="67"/>
      <c r="AF33" s="71">
        <f t="shared" si="1"/>
        <v>268.3</v>
      </c>
      <c r="AG33" s="72">
        <f aca="true" t="shared" si="6" ref="AG33:AG38">B33+C33-AF33</f>
        <v>1576.8000000000002</v>
      </c>
    </row>
    <row r="34" spans="1:33" ht="15.7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>
        <v>81.2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83.4</v>
      </c>
      <c r="X34" s="72">
        <v>72.9</v>
      </c>
      <c r="Y34" s="72"/>
      <c r="Z34" s="72"/>
      <c r="AA34" s="72"/>
      <c r="AB34" s="67"/>
      <c r="AC34" s="67"/>
      <c r="AD34" s="67"/>
      <c r="AE34" s="67"/>
      <c r="AF34" s="71">
        <f t="shared" si="1"/>
        <v>237.50000000000003</v>
      </c>
      <c r="AG34" s="72">
        <f t="shared" si="6"/>
        <v>151.70000000000002</v>
      </c>
    </row>
    <row r="35" spans="1:33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.7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>
        <v>1.9</v>
      </c>
      <c r="M36" s="67"/>
      <c r="N36" s="72"/>
      <c r="O36" s="71">
        <v>0.2</v>
      </c>
      <c r="P36" s="67"/>
      <c r="Q36" s="71"/>
      <c r="R36" s="67"/>
      <c r="S36" s="72"/>
      <c r="T36" s="72"/>
      <c r="U36" s="67">
        <v>25.9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28</v>
      </c>
      <c r="AG36" s="72">
        <f t="shared" si="6"/>
        <v>82.5</v>
      </c>
    </row>
    <row r="37" spans="1:33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2.1</v>
      </c>
      <c r="M39" s="67">
        <f t="shared" si="7"/>
        <v>0</v>
      </c>
      <c r="N39" s="67">
        <f t="shared" si="7"/>
        <v>0</v>
      </c>
      <c r="O39" s="67">
        <f t="shared" si="7"/>
        <v>0.7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2.8</v>
      </c>
      <c r="AG39" s="72">
        <f>AG33-AG34-AG36-AG38-AG35-AG37</f>
        <v>57.40000000000009</v>
      </c>
    </row>
    <row r="40" spans="1:33" ht="15" customHeight="1">
      <c r="A40" s="4" t="s">
        <v>29</v>
      </c>
      <c r="B40" s="72">
        <v>1142.1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>
        <v>326.3</v>
      </c>
      <c r="M40" s="67"/>
      <c r="N40" s="67"/>
      <c r="O40" s="71"/>
      <c r="P40" s="67"/>
      <c r="Q40" s="71"/>
      <c r="R40" s="71">
        <v>16.1</v>
      </c>
      <c r="S40" s="72"/>
      <c r="T40" s="72"/>
      <c r="U40" s="72"/>
      <c r="V40" s="72"/>
      <c r="W40" s="72">
        <v>743.8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1116.5</v>
      </c>
      <c r="AG40" s="72">
        <f aca="true" t="shared" si="8" ref="AG40:AG45">B40+C40-AF40</f>
        <v>250.0999999999999</v>
      </c>
    </row>
    <row r="41" spans="1:34" ht="15.7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>
        <v>303.9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728.8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1037.8999999999999</v>
      </c>
      <c r="AG41" s="72">
        <f t="shared" si="8"/>
        <v>106.60000000000014</v>
      </c>
      <c r="AH41" s="6"/>
    </row>
    <row r="42" spans="1:33" ht="15.7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>
        <v>0.7</v>
      </c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0.09999999999999998</v>
      </c>
    </row>
    <row r="43" spans="1:33" ht="15.75">
      <c r="A43" s="3" t="s">
        <v>1</v>
      </c>
      <c r="B43" s="72">
        <v>10.5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>
        <v>9.6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9.6</v>
      </c>
      <c r="AG43" s="72">
        <f t="shared" si="8"/>
        <v>18.700000000000003</v>
      </c>
    </row>
    <row r="44" spans="1:33" ht="15.75">
      <c r="A44" s="3" t="s">
        <v>2</v>
      </c>
      <c r="B44" s="72">
        <v>89.7</v>
      </c>
      <c r="C44" s="72">
        <v>54.5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>
        <v>15.9</v>
      </c>
      <c r="S44" s="72"/>
      <c r="T44" s="72"/>
      <c r="U44" s="72"/>
      <c r="V44" s="72"/>
      <c r="W44" s="72">
        <v>3.2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35.1</v>
      </c>
      <c r="AG44" s="72">
        <f t="shared" si="8"/>
        <v>109.1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29.499999999999872</v>
      </c>
      <c r="C46" s="72">
        <f t="shared" si="9"/>
        <v>19.299999999999997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12.800000000000034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0.20000000000000107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11.100000000000001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33.20000000000004</v>
      </c>
      <c r="AG46" s="72">
        <f>AG40-AG41-AG42-AG43-AG44-AG45</f>
        <v>15.599999999999781</v>
      </c>
    </row>
    <row r="47" spans="1:33" ht="17.25" customHeight="1">
      <c r="A47" s="4" t="s">
        <v>43</v>
      </c>
      <c r="B47" s="70">
        <f>784.9+0.1-461</f>
        <v>324</v>
      </c>
      <c r="C47" s="72">
        <v>1488.6</v>
      </c>
      <c r="D47" s="67"/>
      <c r="E47" s="79">
        <v>20</v>
      </c>
      <c r="F47" s="79"/>
      <c r="G47" s="79">
        <v>14.4</v>
      </c>
      <c r="H47" s="79">
        <v>10.8</v>
      </c>
      <c r="I47" s="79">
        <v>144.7</v>
      </c>
      <c r="J47" s="80">
        <v>61</v>
      </c>
      <c r="K47" s="79"/>
      <c r="L47" s="80">
        <v>11.9</v>
      </c>
      <c r="M47" s="79">
        <v>115</v>
      </c>
      <c r="N47" s="79"/>
      <c r="O47" s="81">
        <v>40</v>
      </c>
      <c r="P47" s="79"/>
      <c r="Q47" s="79"/>
      <c r="R47" s="79">
        <v>119.6</v>
      </c>
      <c r="S47" s="80">
        <v>2</v>
      </c>
      <c r="T47" s="80">
        <v>100.4</v>
      </c>
      <c r="U47" s="79">
        <v>3.4</v>
      </c>
      <c r="V47" s="79">
        <v>21</v>
      </c>
      <c r="W47" s="79">
        <v>109.8</v>
      </c>
      <c r="X47" s="79">
        <v>4.2</v>
      </c>
      <c r="Y47" s="80"/>
      <c r="Z47" s="80"/>
      <c r="AA47" s="80"/>
      <c r="AB47" s="79"/>
      <c r="AC47" s="79"/>
      <c r="AD47" s="79"/>
      <c r="AE47" s="79"/>
      <c r="AF47" s="71">
        <f t="shared" si="1"/>
        <v>778.1999999999999</v>
      </c>
      <c r="AG47" s="72">
        <f>B47+C47-AF47</f>
        <v>1034.4</v>
      </c>
    </row>
    <row r="48" spans="1:33" ht="15.75">
      <c r="A48" s="3" t="s">
        <v>5</v>
      </c>
      <c r="B48" s="72">
        <v>36.3</v>
      </c>
      <c r="C48" s="72">
        <v>49.74999999999999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50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4.2</v>
      </c>
      <c r="Y48" s="80"/>
      <c r="Z48" s="80"/>
      <c r="AA48" s="80"/>
      <c r="AB48" s="79"/>
      <c r="AC48" s="79"/>
      <c r="AD48" s="79"/>
      <c r="AE48" s="79"/>
      <c r="AF48" s="71">
        <f t="shared" si="1"/>
        <v>54.2</v>
      </c>
      <c r="AG48" s="72">
        <f>B48+C48-AF48</f>
        <v>31.84999999999998</v>
      </c>
    </row>
    <row r="49" spans="1:33" ht="15.75">
      <c r="A49" s="3" t="s">
        <v>16</v>
      </c>
      <c r="B49" s="72">
        <f>615.6-461</f>
        <v>154.60000000000002</v>
      </c>
      <c r="C49" s="72">
        <v>937.1739000000001</v>
      </c>
      <c r="D49" s="67"/>
      <c r="E49" s="67"/>
      <c r="F49" s="67"/>
      <c r="G49" s="67">
        <v>14.4</v>
      </c>
      <c r="H49" s="67"/>
      <c r="I49" s="67">
        <v>139.5</v>
      </c>
      <c r="J49" s="72">
        <v>61</v>
      </c>
      <c r="K49" s="67"/>
      <c r="L49" s="72">
        <v>6</v>
      </c>
      <c r="M49" s="67">
        <v>59.8</v>
      </c>
      <c r="N49" s="67"/>
      <c r="O49" s="71">
        <v>40</v>
      </c>
      <c r="P49" s="67"/>
      <c r="Q49" s="67"/>
      <c r="R49" s="67">
        <f>111.1+2</f>
        <v>113.1</v>
      </c>
      <c r="S49" s="72">
        <v>2</v>
      </c>
      <c r="T49" s="72">
        <v>100.4</v>
      </c>
      <c r="U49" s="67"/>
      <c r="V49" s="67">
        <v>17.8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553.9999999999999</v>
      </c>
      <c r="AG49" s="72">
        <f>B49+C49-AF49</f>
        <v>537.7739000000003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133.09999999999997</v>
      </c>
      <c r="C51" s="72">
        <v>501.6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5.199999999999989</v>
      </c>
      <c r="J51" s="72">
        <f t="shared" si="10"/>
        <v>0</v>
      </c>
      <c r="K51" s="67">
        <f t="shared" si="10"/>
        <v>0</v>
      </c>
      <c r="L51" s="72">
        <f t="shared" si="10"/>
        <v>5.9</v>
      </c>
      <c r="M51" s="67">
        <f t="shared" si="10"/>
        <v>5.200000000000003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6.5</v>
      </c>
      <c r="S51" s="67">
        <f t="shared" si="10"/>
        <v>0</v>
      </c>
      <c r="T51" s="67">
        <f t="shared" si="10"/>
        <v>0</v>
      </c>
      <c r="U51" s="67">
        <f t="shared" si="10"/>
        <v>3.4</v>
      </c>
      <c r="V51" s="67">
        <f t="shared" si="10"/>
        <v>3.1999999999999993</v>
      </c>
      <c r="W51" s="67">
        <f t="shared" si="10"/>
        <v>109.8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</v>
      </c>
      <c r="AG51" s="72">
        <f>AG47-AG49-AG48</f>
        <v>464.7760999999999</v>
      </c>
    </row>
    <row r="52" spans="1:33" ht="15" customHeight="1">
      <c r="A52" s="4" t="s">
        <v>0</v>
      </c>
      <c r="B52" s="72">
        <f>5846-29.7</f>
        <v>5816.3</v>
      </c>
      <c r="C52" s="72">
        <v>779.0622600000015</v>
      </c>
      <c r="D52" s="67"/>
      <c r="E52" s="67">
        <v>1273.5</v>
      </c>
      <c r="F52" s="67"/>
      <c r="G52" s="67">
        <v>114.8</v>
      </c>
      <c r="H52" s="67">
        <v>133.6</v>
      </c>
      <c r="I52" s="67">
        <v>430.4</v>
      </c>
      <c r="J52" s="72"/>
      <c r="K52" s="67"/>
      <c r="L52" s="72">
        <v>423.4</v>
      </c>
      <c r="M52" s="67"/>
      <c r="N52" s="67"/>
      <c r="O52" s="71"/>
      <c r="P52" s="67"/>
      <c r="Q52" s="67">
        <v>560.8</v>
      </c>
      <c r="R52" s="67"/>
      <c r="S52" s="72">
        <v>67.2</v>
      </c>
      <c r="T52" s="72">
        <v>114.2</v>
      </c>
      <c r="U52" s="72">
        <v>32.8</v>
      </c>
      <c r="V52" s="72">
        <v>23.9</v>
      </c>
      <c r="W52" s="72">
        <v>152.4</v>
      </c>
      <c r="X52" s="67">
        <v>914.5</v>
      </c>
      <c r="Y52" s="72"/>
      <c r="Z52" s="72"/>
      <c r="AA52" s="72"/>
      <c r="AB52" s="67"/>
      <c r="AC52" s="67"/>
      <c r="AD52" s="67"/>
      <c r="AE52" s="67"/>
      <c r="AF52" s="71">
        <f t="shared" si="1"/>
        <v>4241.5</v>
      </c>
      <c r="AG52" s="72">
        <f aca="true" t="shared" si="11" ref="AG52:AG59">B52+C52-AF52</f>
        <v>2353.8622600000017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>
        <v>1.4</v>
      </c>
      <c r="R53" s="67"/>
      <c r="S53" s="72">
        <v>37.3</v>
      </c>
      <c r="T53" s="72"/>
      <c r="U53" s="72"/>
      <c r="V53" s="72"/>
      <c r="W53" s="72">
        <v>88.3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1164</v>
      </c>
      <c r="AG53" s="72">
        <f t="shared" si="11"/>
        <v>145</v>
      </c>
    </row>
    <row r="54" spans="1:34" ht="15" customHeight="1">
      <c r="A54" s="4" t="s">
        <v>9</v>
      </c>
      <c r="B54" s="111">
        <f>2155.9+7.9</f>
        <v>2163.8</v>
      </c>
      <c r="C54" s="72">
        <v>1044.3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>
        <v>388.8</v>
      </c>
      <c r="N54" s="67"/>
      <c r="O54" s="71">
        <v>276.2</v>
      </c>
      <c r="P54" s="67"/>
      <c r="Q54" s="71"/>
      <c r="R54" s="67">
        <v>42</v>
      </c>
      <c r="S54" s="72"/>
      <c r="T54" s="72"/>
      <c r="U54" s="72">
        <v>3.6</v>
      </c>
      <c r="V54" s="72"/>
      <c r="W54" s="72">
        <v>157.7</v>
      </c>
      <c r="X54" s="67">
        <v>33.2</v>
      </c>
      <c r="Y54" s="72"/>
      <c r="Z54" s="72"/>
      <c r="AA54" s="72"/>
      <c r="AB54" s="67"/>
      <c r="AC54" s="67"/>
      <c r="AD54" s="67"/>
      <c r="AE54" s="67"/>
      <c r="AF54" s="71">
        <f t="shared" si="1"/>
        <v>1535.2</v>
      </c>
      <c r="AG54" s="72">
        <f t="shared" si="11"/>
        <v>1672.9000000000003</v>
      </c>
      <c r="AH54" s="6"/>
    </row>
    <row r="55" spans="1:34" ht="15.7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>
        <v>383.8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>
        <v>16.4</v>
      </c>
      <c r="Y55" s="72"/>
      <c r="Z55" s="72"/>
      <c r="AA55" s="72"/>
      <c r="AB55" s="67"/>
      <c r="AC55" s="67"/>
      <c r="AD55" s="67"/>
      <c r="AE55" s="67"/>
      <c r="AF55" s="71">
        <f t="shared" si="1"/>
        <v>400.2</v>
      </c>
      <c r="AG55" s="72">
        <f t="shared" si="11"/>
        <v>902.8999999999999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>
        <v>80.1</v>
      </c>
      <c r="P57" s="72"/>
      <c r="Q57" s="72"/>
      <c r="R57" s="72"/>
      <c r="S57" s="72"/>
      <c r="T57" s="72"/>
      <c r="U57" s="72"/>
      <c r="V57" s="72"/>
      <c r="W57" s="72">
        <v>21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101.1</v>
      </c>
      <c r="AG57" s="72">
        <f t="shared" si="11"/>
        <v>337.80000000000007</v>
      </c>
    </row>
    <row r="58" spans="1:33" ht="15.7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>
        <v>45.1</v>
      </c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833.5000000000002</v>
      </c>
      <c r="C60" s="72">
        <f t="shared" si="12"/>
        <v>587.5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5</v>
      </c>
      <c r="N60" s="67">
        <f t="shared" si="12"/>
        <v>0</v>
      </c>
      <c r="O60" s="67">
        <f t="shared" si="12"/>
        <v>151</v>
      </c>
      <c r="P60" s="67">
        <f t="shared" si="12"/>
        <v>0</v>
      </c>
      <c r="Q60" s="67">
        <f t="shared" si="12"/>
        <v>0</v>
      </c>
      <c r="R60" s="67">
        <f t="shared" si="12"/>
        <v>42</v>
      </c>
      <c r="S60" s="67">
        <f t="shared" si="12"/>
        <v>0</v>
      </c>
      <c r="T60" s="67">
        <f t="shared" si="12"/>
        <v>0</v>
      </c>
      <c r="U60" s="67">
        <f t="shared" si="12"/>
        <v>3.6</v>
      </c>
      <c r="V60" s="67">
        <f t="shared" si="12"/>
        <v>0</v>
      </c>
      <c r="W60" s="67">
        <f t="shared" si="12"/>
        <v>136.7</v>
      </c>
      <c r="X60" s="67">
        <f t="shared" si="12"/>
        <v>16.800000000000004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988.8000000000001</v>
      </c>
      <c r="AG60" s="72">
        <f>AG54-AG55-AG57-AG59-AG56-AG58</f>
        <v>432.2000000000004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>
        <v>0.8</v>
      </c>
      <c r="M61" s="67"/>
      <c r="N61" s="67"/>
      <c r="O61" s="71"/>
      <c r="P61" s="67"/>
      <c r="Q61" s="71"/>
      <c r="R61" s="67">
        <v>12.3</v>
      </c>
      <c r="S61" s="72"/>
      <c r="T61" s="72">
        <v>4.5</v>
      </c>
      <c r="U61" s="72">
        <v>8.5</v>
      </c>
      <c r="V61" s="72">
        <v>7.8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93.99999999999999</v>
      </c>
      <c r="AG61" s="72">
        <f aca="true" t="shared" si="14" ref="AG61:AG67">B61+C61-AF61</f>
        <v>830.5</v>
      </c>
    </row>
    <row r="62" spans="1:33" s="18" customFormat="1" ht="15" customHeight="1">
      <c r="A62" s="108" t="s">
        <v>11</v>
      </c>
      <c r="B62" s="72">
        <v>3465</v>
      </c>
      <c r="C62" s="72">
        <v>4669.9</v>
      </c>
      <c r="D62" s="72"/>
      <c r="E62" s="72"/>
      <c r="F62" s="72"/>
      <c r="G62" s="72">
        <v>75.1</v>
      </c>
      <c r="H62" s="72">
        <v>1.7</v>
      </c>
      <c r="I62" s="72">
        <v>39.2</v>
      </c>
      <c r="J62" s="72"/>
      <c r="K62" s="72">
        <v>53.8</v>
      </c>
      <c r="L62" s="72">
        <v>879.3</v>
      </c>
      <c r="M62" s="72">
        <v>100</v>
      </c>
      <c r="N62" s="72"/>
      <c r="O62" s="72">
        <v>161.1</v>
      </c>
      <c r="P62" s="72"/>
      <c r="Q62" s="72"/>
      <c r="R62" s="72"/>
      <c r="S62" s="72"/>
      <c r="T62" s="72"/>
      <c r="U62" s="72">
        <v>6</v>
      </c>
      <c r="V62" s="72"/>
      <c r="W62" s="72">
        <v>277.7</v>
      </c>
      <c r="X62" s="72">
        <v>18.4</v>
      </c>
      <c r="Y62" s="72"/>
      <c r="Z62" s="72"/>
      <c r="AA62" s="72"/>
      <c r="AB62" s="72"/>
      <c r="AC62" s="72"/>
      <c r="AD62" s="72"/>
      <c r="AE62" s="72"/>
      <c r="AF62" s="72">
        <f t="shared" si="13"/>
        <v>1612.3</v>
      </c>
      <c r="AG62" s="72">
        <f t="shared" si="14"/>
        <v>6522.599999999999</v>
      </c>
    </row>
    <row r="63" spans="1:34" ht="15.7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>
        <v>818.5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818.5</v>
      </c>
      <c r="AG63" s="72">
        <f t="shared" si="14"/>
        <v>2280.5</v>
      </c>
      <c r="AH63" s="121"/>
    </row>
    <row r="64" spans="1:34" ht="15.7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>
        <v>1.2</v>
      </c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2.9</v>
      </c>
      <c r="AG64" s="72">
        <f t="shared" si="14"/>
        <v>11.399999999999999</v>
      </c>
      <c r="AH64" s="6"/>
    </row>
    <row r="65" spans="1:34" ht="15.75">
      <c r="A65" s="3" t="s">
        <v>1</v>
      </c>
      <c r="B65" s="72">
        <v>155.1</v>
      </c>
      <c r="C65" s="72">
        <v>143.1</v>
      </c>
      <c r="D65" s="67"/>
      <c r="E65" s="67"/>
      <c r="F65" s="67"/>
      <c r="G65" s="67">
        <v>26.7</v>
      </c>
      <c r="H65" s="67"/>
      <c r="I65" s="67"/>
      <c r="J65" s="72"/>
      <c r="K65" s="67">
        <v>2.5</v>
      </c>
      <c r="L65" s="72"/>
      <c r="M65" s="67"/>
      <c r="N65" s="67"/>
      <c r="O65" s="71">
        <v>28.1</v>
      </c>
      <c r="P65" s="67"/>
      <c r="Q65" s="71"/>
      <c r="R65" s="67"/>
      <c r="S65" s="72"/>
      <c r="T65" s="72"/>
      <c r="U65" s="72"/>
      <c r="V65" s="72"/>
      <c r="W65" s="72">
        <v>19.5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76.8</v>
      </c>
      <c r="AG65" s="72">
        <f t="shared" si="14"/>
        <v>221.39999999999998</v>
      </c>
      <c r="AH65" s="6"/>
    </row>
    <row r="66" spans="1:33" ht="15.7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>
        <v>2.8</v>
      </c>
      <c r="L66" s="72"/>
      <c r="M66" s="67"/>
      <c r="N66" s="67"/>
      <c r="O66" s="71">
        <v>40.5</v>
      </c>
      <c r="P66" s="67"/>
      <c r="Q66" s="67"/>
      <c r="R66" s="67"/>
      <c r="S66" s="72"/>
      <c r="T66" s="72"/>
      <c r="U66" s="72"/>
      <c r="V66" s="72"/>
      <c r="W66" s="72">
        <v>4.9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51.199999999999996</v>
      </c>
      <c r="AG66" s="72">
        <f t="shared" si="14"/>
        <v>487.8</v>
      </c>
    </row>
    <row r="67" spans="1:33" ht="15.7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114</v>
      </c>
    </row>
    <row r="68" spans="1:33" ht="15.75">
      <c r="A68" s="3" t="s">
        <v>23</v>
      </c>
      <c r="B68" s="72">
        <f>B62-B63-B66-B67-B65-B64</f>
        <v>1095.7000000000003</v>
      </c>
      <c r="C68" s="72">
        <f>C62-C63-C66-C67-C65-C64</f>
        <v>2974.7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39.2</v>
      </c>
      <c r="J68" s="72">
        <f t="shared" si="15"/>
        <v>0</v>
      </c>
      <c r="K68" s="67">
        <f t="shared" si="15"/>
        <v>48.5</v>
      </c>
      <c r="L68" s="72">
        <f t="shared" si="15"/>
        <v>60.799999999999955</v>
      </c>
      <c r="M68" s="67">
        <f t="shared" si="15"/>
        <v>100</v>
      </c>
      <c r="N68" s="67">
        <f t="shared" si="15"/>
        <v>0</v>
      </c>
      <c r="O68" s="67">
        <f t="shared" si="15"/>
        <v>92.5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6</v>
      </c>
      <c r="V68" s="67">
        <f t="shared" si="15"/>
        <v>0</v>
      </c>
      <c r="W68" s="67">
        <f t="shared" si="15"/>
        <v>252.10000000000002</v>
      </c>
      <c r="X68" s="67">
        <f t="shared" si="15"/>
        <v>18.4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662.9</v>
      </c>
      <c r="AG68" s="72">
        <f>AG62-AG63-AG66-AG67-AG65-AG64</f>
        <v>3407.499999999999</v>
      </c>
    </row>
    <row r="69" spans="1:33" ht="31.5">
      <c r="A69" s="4" t="s">
        <v>45</v>
      </c>
      <c r="B69" s="72">
        <f>5307.7-567.1</f>
        <v>4740.599999999999</v>
      </c>
      <c r="C69" s="72">
        <v>57.73899999999867</v>
      </c>
      <c r="D69" s="67">
        <v>1361.8</v>
      </c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1801.4</v>
      </c>
      <c r="AG69" s="130">
        <f aca="true" t="shared" si="16" ref="AG69:AG92">B69+C69-AF69</f>
        <v>2996.938999999998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1964.2+29.5</f>
        <v>1993.7</v>
      </c>
      <c r="C71" s="80">
        <v>422.8</v>
      </c>
      <c r="D71" s="79"/>
      <c r="E71" s="79"/>
      <c r="F71" s="79"/>
      <c r="G71" s="79">
        <v>554.9</v>
      </c>
      <c r="H71" s="79"/>
      <c r="I71" s="79"/>
      <c r="J71" s="80"/>
      <c r="K71" s="79"/>
      <c r="L71" s="80">
        <v>554.9</v>
      </c>
      <c r="M71" s="79"/>
      <c r="N71" s="79"/>
      <c r="O71" s="79"/>
      <c r="P71" s="79"/>
      <c r="Q71" s="81">
        <v>58.4</v>
      </c>
      <c r="R71" s="79"/>
      <c r="S71" s="80"/>
      <c r="T71" s="80"/>
      <c r="U71" s="80"/>
      <c r="V71" s="80"/>
      <c r="W71" s="80">
        <v>1064.6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2232.8</v>
      </c>
      <c r="AG71" s="130">
        <f t="shared" si="16"/>
        <v>183.69999999999982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1444.7-7.9</f>
        <v>1436.8</v>
      </c>
      <c r="C72" s="72">
        <v>4064.7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>
        <v>14.3</v>
      </c>
      <c r="J72" s="72"/>
      <c r="K72" s="67"/>
      <c r="L72" s="72">
        <v>38.8</v>
      </c>
      <c r="M72" s="67">
        <v>0.9</v>
      </c>
      <c r="N72" s="67"/>
      <c r="O72" s="67">
        <f>103-40.5</f>
        <v>62.5</v>
      </c>
      <c r="P72" s="67">
        <v>11</v>
      </c>
      <c r="Q72" s="71">
        <v>35.5</v>
      </c>
      <c r="R72" s="67"/>
      <c r="S72" s="72">
        <v>25</v>
      </c>
      <c r="T72" s="72">
        <v>4.4</v>
      </c>
      <c r="U72" s="72">
        <v>72.2</v>
      </c>
      <c r="V72" s="72">
        <v>216.1</v>
      </c>
      <c r="W72" s="72">
        <f>150.7-65.1</f>
        <v>85.6</v>
      </c>
      <c r="X72" s="67">
        <v>0.6</v>
      </c>
      <c r="Y72" s="72"/>
      <c r="Z72" s="72"/>
      <c r="AA72" s="72"/>
      <c r="AB72" s="67"/>
      <c r="AC72" s="67"/>
      <c r="AD72" s="67"/>
      <c r="AE72" s="67"/>
      <c r="AF72" s="71">
        <f t="shared" si="13"/>
        <v>889.8000000000002</v>
      </c>
      <c r="AG72" s="130">
        <f t="shared" si="16"/>
        <v>4611.7</v>
      </c>
      <c r="AH72" s="86">
        <f>AG72+AG69+AG76+AG91+AG83+AG88</f>
        <v>9474.838999999998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313.1</v>
      </c>
      <c r="C74" s="72">
        <v>734.9</v>
      </c>
      <c r="D74" s="67"/>
      <c r="E74" s="67">
        <v>38.7</v>
      </c>
      <c r="F74" s="67"/>
      <c r="G74" s="67"/>
      <c r="H74" s="67"/>
      <c r="I74" s="67">
        <v>4</v>
      </c>
      <c r="J74" s="72"/>
      <c r="K74" s="67"/>
      <c r="L74" s="72">
        <v>24</v>
      </c>
      <c r="M74" s="67"/>
      <c r="N74" s="67"/>
      <c r="O74" s="67">
        <v>3.5</v>
      </c>
      <c r="P74" s="67"/>
      <c r="Q74" s="71"/>
      <c r="R74" s="67"/>
      <c r="S74" s="72">
        <v>14.9</v>
      </c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85.10000000000001</v>
      </c>
      <c r="AG74" s="130">
        <f t="shared" si="16"/>
        <v>962.9</v>
      </c>
    </row>
    <row r="75" spans="1:33" ht="15" customHeight="1">
      <c r="A75" s="3" t="s">
        <v>16</v>
      </c>
      <c r="B75" s="72">
        <v>23.2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>
        <v>2.2</v>
      </c>
      <c r="M75" s="67"/>
      <c r="N75" s="67"/>
      <c r="O75" s="67"/>
      <c r="P75" s="67"/>
      <c r="Q75" s="71">
        <v>3.8</v>
      </c>
      <c r="R75" s="67"/>
      <c r="S75" s="72"/>
      <c r="T75" s="72"/>
      <c r="U75" s="72"/>
      <c r="V75" s="72"/>
      <c r="W75" s="72">
        <v>7.4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163.9</v>
      </c>
      <c r="AG75" s="130">
        <f t="shared" si="16"/>
        <v>267.79999999999995</v>
      </c>
    </row>
    <row r="76" spans="1:35" s="11" customFormat="1" ht="15.75">
      <c r="A76" s="12" t="s">
        <v>48</v>
      </c>
      <c r="B76" s="72">
        <v>217</v>
      </c>
      <c r="C76" s="72">
        <v>24.1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>
        <v>40.5</v>
      </c>
      <c r="P76" s="79"/>
      <c r="Q76" s="81"/>
      <c r="R76" s="79"/>
      <c r="S76" s="80"/>
      <c r="T76" s="80"/>
      <c r="U76" s="79"/>
      <c r="V76" s="79"/>
      <c r="W76" s="79">
        <v>65.1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118.3</v>
      </c>
      <c r="AG76" s="130">
        <f t="shared" si="16"/>
        <v>122.8</v>
      </c>
      <c r="AI76" s="128"/>
    </row>
    <row r="77" spans="1:33" s="11" customFormat="1" ht="15.75">
      <c r="A77" s="3" t="s">
        <v>5</v>
      </c>
      <c r="B77" s="72">
        <v>109.6</v>
      </c>
      <c r="C77" s="72">
        <v>4.4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>
        <v>38.4</v>
      </c>
      <c r="P77" s="79"/>
      <c r="Q77" s="81"/>
      <c r="R77" s="79"/>
      <c r="S77" s="80"/>
      <c r="T77" s="80"/>
      <c r="U77" s="79"/>
      <c r="V77" s="79"/>
      <c r="W77" s="79">
        <v>60.6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110.69999999999999</v>
      </c>
      <c r="AG77" s="130">
        <f t="shared" si="16"/>
        <v>3.3000000000000114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>
        <v>1.1</v>
      </c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2.1</v>
      </c>
      <c r="AG80" s="130">
        <f t="shared" si="16"/>
        <v>13.200000000000001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>
        <v>90</v>
      </c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90</v>
      </c>
      <c r="AG88" s="72">
        <f t="shared" si="16"/>
        <v>0</v>
      </c>
      <c r="AH88" s="11"/>
    </row>
    <row r="89" spans="1:35" ht="15.7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>
        <v>190.6</v>
      </c>
      <c r="R89" s="67">
        <v>57.7</v>
      </c>
      <c r="S89" s="72">
        <v>719.7</v>
      </c>
      <c r="T89" s="72"/>
      <c r="U89" s="67"/>
      <c r="V89" s="67">
        <v>179.5</v>
      </c>
      <c r="W89" s="67">
        <v>52.9</v>
      </c>
      <c r="X89" s="72">
        <v>281.5</v>
      </c>
      <c r="Y89" s="72"/>
      <c r="Z89" s="72"/>
      <c r="AA89" s="72"/>
      <c r="AB89" s="67"/>
      <c r="AC89" s="67"/>
      <c r="AD89" s="67"/>
      <c r="AE89" s="67"/>
      <c r="AF89" s="71">
        <f t="shared" si="13"/>
        <v>3965.7999999999997</v>
      </c>
      <c r="AG89" s="72">
        <f t="shared" si="16"/>
        <v>14289.100000000002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.7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.75">
      <c r="A92" s="4" t="s">
        <v>37</v>
      </c>
      <c r="B92" s="72">
        <v>24758.8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>
        <v>1245.5</v>
      </c>
      <c r="J92" s="72">
        <v>1538.1</v>
      </c>
      <c r="K92" s="67">
        <v>1459</v>
      </c>
      <c r="L92" s="72">
        <v>3109.9</v>
      </c>
      <c r="M92" s="67">
        <v>1096.7</v>
      </c>
      <c r="N92" s="67"/>
      <c r="O92" s="67">
        <v>5444.8</v>
      </c>
      <c r="P92" s="67">
        <v>607.4</v>
      </c>
      <c r="Q92" s="67">
        <v>873.6</v>
      </c>
      <c r="R92" s="67">
        <v>582</v>
      </c>
      <c r="S92" s="72">
        <v>324.6</v>
      </c>
      <c r="T92" s="72">
        <v>82.5</v>
      </c>
      <c r="U92" s="67">
        <v>520.7</v>
      </c>
      <c r="V92" s="67">
        <v>137.1</v>
      </c>
      <c r="W92" s="67">
        <v>428.6</v>
      </c>
      <c r="X92" s="72">
        <v>3275.7</v>
      </c>
      <c r="Y92" s="72"/>
      <c r="Z92" s="72"/>
      <c r="AA92" s="72"/>
      <c r="AB92" s="67"/>
      <c r="AC92" s="67"/>
      <c r="AD92" s="67"/>
      <c r="AE92" s="67"/>
      <c r="AF92" s="71">
        <f t="shared" si="13"/>
        <v>30606.1</v>
      </c>
      <c r="AG92" s="72">
        <f t="shared" si="16"/>
        <v>37145.1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186469.90000000002</v>
      </c>
      <c r="C94" s="132">
        <f t="shared" si="17"/>
        <v>111831.22225999998</v>
      </c>
      <c r="D94" s="83">
        <f t="shared" si="17"/>
        <v>1534.5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1906.9</v>
      </c>
      <c r="J94" s="132">
        <f t="shared" si="17"/>
        <v>5510.5</v>
      </c>
      <c r="K94" s="83">
        <f t="shared" si="17"/>
        <v>7219.3</v>
      </c>
      <c r="L94" s="132">
        <f t="shared" si="17"/>
        <v>38218.500000000015</v>
      </c>
      <c r="M94" s="83">
        <f t="shared" si="17"/>
        <v>5552.799999999999</v>
      </c>
      <c r="N94" s="83">
        <f t="shared" si="17"/>
        <v>0</v>
      </c>
      <c r="O94" s="83">
        <f t="shared" si="17"/>
        <v>6159.2</v>
      </c>
      <c r="P94" s="83">
        <f t="shared" si="17"/>
        <v>3470.0000000000005</v>
      </c>
      <c r="Q94" s="83">
        <f t="shared" si="17"/>
        <v>1906.1999999999998</v>
      </c>
      <c r="R94" s="83">
        <f t="shared" si="17"/>
        <v>3636.1</v>
      </c>
      <c r="S94" s="83">
        <f t="shared" si="17"/>
        <v>2155.3</v>
      </c>
      <c r="T94" s="83">
        <f t="shared" si="17"/>
        <v>412.9</v>
      </c>
      <c r="U94" s="83">
        <f t="shared" si="17"/>
        <v>3256.8999999999996</v>
      </c>
      <c r="V94" s="83">
        <f t="shared" si="17"/>
        <v>2024.2999999999997</v>
      </c>
      <c r="W94" s="83">
        <f t="shared" si="17"/>
        <v>19306.099999999995</v>
      </c>
      <c r="X94" s="83">
        <f t="shared" si="17"/>
        <v>45872.399999999994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166898.90000000002</v>
      </c>
      <c r="AG94" s="84">
        <f>AG10+AG15+AG24+AG33+AG47+AG52+AG54+AG61+AG62+AG69+AG71+AG72+AG76+AG81+AG82+AG83+AG88+AG89+AG90+AG91+AG70+AG40+AG92</f>
        <v>131402.22226</v>
      </c>
    </row>
    <row r="95" spans="1:33" ht="15.75">
      <c r="A95" s="3" t="s">
        <v>5</v>
      </c>
      <c r="B95" s="22">
        <f>B11+B17+B26+B34+B55+B63+B73+B41+B77+B48</f>
        <v>70642.40000000001</v>
      </c>
      <c r="C95" s="109">
        <f aca="true" t="shared" si="18" ref="C95:AD95">C11+C17+C26+C34+C55+C63+C73+C41+C77+C48</f>
        <v>20642.15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32.1</v>
      </c>
      <c r="J95" s="72">
        <f t="shared" si="18"/>
        <v>0.5</v>
      </c>
      <c r="K95" s="67">
        <f t="shared" si="18"/>
        <v>370.7</v>
      </c>
      <c r="L95" s="72">
        <f t="shared" si="18"/>
        <v>24112.8</v>
      </c>
      <c r="M95" s="67">
        <f t="shared" si="18"/>
        <v>3631.4</v>
      </c>
      <c r="N95" s="67">
        <f t="shared" si="18"/>
        <v>0</v>
      </c>
      <c r="O95" s="67">
        <f t="shared" si="18"/>
        <v>109.80000000000001</v>
      </c>
      <c r="P95" s="67">
        <f t="shared" si="18"/>
        <v>0</v>
      </c>
      <c r="Q95" s="67">
        <f t="shared" si="18"/>
        <v>2.6</v>
      </c>
      <c r="R95" s="67">
        <f t="shared" si="18"/>
        <v>6.3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2958.7999999999997</v>
      </c>
      <c r="X95" s="67">
        <f t="shared" si="18"/>
        <v>38315.4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69898.2</v>
      </c>
      <c r="AG95" s="71">
        <f>B95+C95-AF95</f>
        <v>21386.35000000002</v>
      </c>
    </row>
    <row r="96" spans="1:33" ht="15.75">
      <c r="A96" s="3" t="s">
        <v>2</v>
      </c>
      <c r="B96" s="22">
        <f aca="true" t="shared" si="19" ref="B96:AD96">B12+B20+B29+B36+B57+B66+B44+B80+B74+B53</f>
        <v>15612.2</v>
      </c>
      <c r="C96" s="109">
        <f t="shared" si="19"/>
        <v>7152.1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4</v>
      </c>
      <c r="J96" s="72">
        <f t="shared" si="19"/>
        <v>0</v>
      </c>
      <c r="K96" s="67">
        <f t="shared" si="19"/>
        <v>1747.3999999999999</v>
      </c>
      <c r="L96" s="72">
        <f t="shared" si="19"/>
        <v>273.20000000000005</v>
      </c>
      <c r="M96" s="67">
        <f t="shared" si="19"/>
        <v>0</v>
      </c>
      <c r="N96" s="67">
        <f t="shared" si="19"/>
        <v>0</v>
      </c>
      <c r="O96" s="67">
        <f t="shared" si="19"/>
        <v>125.69999999999999</v>
      </c>
      <c r="P96" s="67">
        <f t="shared" si="19"/>
        <v>552.6</v>
      </c>
      <c r="Q96" s="67">
        <f t="shared" si="19"/>
        <v>15.600000000000001</v>
      </c>
      <c r="R96" s="67">
        <f t="shared" si="19"/>
        <v>551.8</v>
      </c>
      <c r="S96" s="67">
        <f t="shared" si="19"/>
        <v>452.3</v>
      </c>
      <c r="T96" s="67">
        <f t="shared" si="19"/>
        <v>27.1</v>
      </c>
      <c r="U96" s="67">
        <f t="shared" si="19"/>
        <v>337</v>
      </c>
      <c r="V96" s="67">
        <f t="shared" si="19"/>
        <v>4.1</v>
      </c>
      <c r="W96" s="67">
        <f t="shared" si="19"/>
        <v>238.59999999999997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6513.300000000002</v>
      </c>
      <c r="AG96" s="71">
        <f>B96+C96-AF96</f>
        <v>16251</v>
      </c>
    </row>
    <row r="97" spans="1:33" ht="15.7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2</v>
      </c>
      <c r="K97" s="67">
        <f t="shared" si="20"/>
        <v>0.9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5.2</v>
      </c>
      <c r="Q97" s="67">
        <f t="shared" si="20"/>
        <v>0</v>
      </c>
      <c r="R97" s="67">
        <f t="shared" si="20"/>
        <v>0</v>
      </c>
      <c r="S97" s="67">
        <f t="shared" si="20"/>
        <v>1</v>
      </c>
      <c r="T97" s="67">
        <f t="shared" si="20"/>
        <v>0</v>
      </c>
      <c r="U97" s="67">
        <f t="shared" si="20"/>
        <v>8.5</v>
      </c>
      <c r="V97" s="67">
        <f t="shared" si="20"/>
        <v>6.6</v>
      </c>
      <c r="W97" s="67">
        <f t="shared" si="20"/>
        <v>3.3</v>
      </c>
      <c r="X97" s="67">
        <f t="shared" si="20"/>
        <v>1.1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31.7</v>
      </c>
      <c r="AG97" s="71">
        <f>B97+C97-AF97</f>
        <v>38.39999999999999</v>
      </c>
    </row>
    <row r="98" spans="1:33" ht="15.75">
      <c r="A98" s="3" t="s">
        <v>1</v>
      </c>
      <c r="B98" s="22">
        <f aca="true" t="shared" si="21" ref="B98:AD98">B19+B28+B65+B35+B43+B56+B79</f>
        <v>4106.1</v>
      </c>
      <c r="C98" s="109">
        <f t="shared" si="21"/>
        <v>4773.900000000001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626.1</v>
      </c>
      <c r="K98" s="67">
        <f t="shared" si="21"/>
        <v>9.7</v>
      </c>
      <c r="L98" s="72">
        <f t="shared" si="21"/>
        <v>49.5</v>
      </c>
      <c r="M98" s="67">
        <f t="shared" si="21"/>
        <v>625.4</v>
      </c>
      <c r="N98" s="67">
        <f t="shared" si="21"/>
        <v>0</v>
      </c>
      <c r="O98" s="67">
        <f t="shared" si="21"/>
        <v>28.1</v>
      </c>
      <c r="P98" s="67">
        <f t="shared" si="21"/>
        <v>172.1</v>
      </c>
      <c r="Q98" s="67">
        <f t="shared" si="21"/>
        <v>0</v>
      </c>
      <c r="R98" s="67">
        <f t="shared" si="21"/>
        <v>511.6</v>
      </c>
      <c r="S98" s="67">
        <f t="shared" si="21"/>
        <v>224.9</v>
      </c>
      <c r="T98" s="67">
        <f t="shared" si="21"/>
        <v>0</v>
      </c>
      <c r="U98" s="67">
        <f t="shared" si="21"/>
        <v>414.4</v>
      </c>
      <c r="V98" s="67">
        <f t="shared" si="21"/>
        <v>685.4</v>
      </c>
      <c r="W98" s="67">
        <f t="shared" si="21"/>
        <v>182.8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4382.7</v>
      </c>
      <c r="AG98" s="71">
        <f>B98+C98-AF98</f>
        <v>4497.3</v>
      </c>
    </row>
    <row r="99" spans="1:33" ht="15.75">
      <c r="A99" s="3" t="s">
        <v>16</v>
      </c>
      <c r="B99" s="22">
        <f aca="true" t="shared" si="22" ref="B99:X99">B21+B30+B49+B37+B58+B13+B75+B67</f>
        <v>1451.3</v>
      </c>
      <c r="C99" s="109">
        <f t="shared" si="22"/>
        <v>3182.1739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139.5</v>
      </c>
      <c r="J99" s="72">
        <f t="shared" si="22"/>
        <v>273.4</v>
      </c>
      <c r="K99" s="67">
        <f t="shared" si="22"/>
        <v>42</v>
      </c>
      <c r="L99" s="72">
        <f t="shared" si="22"/>
        <v>8.2</v>
      </c>
      <c r="M99" s="67">
        <f t="shared" si="22"/>
        <v>59.8</v>
      </c>
      <c r="N99" s="67">
        <f t="shared" si="22"/>
        <v>0</v>
      </c>
      <c r="O99" s="67">
        <f t="shared" si="22"/>
        <v>85.1</v>
      </c>
      <c r="P99" s="67">
        <f t="shared" si="22"/>
        <v>209.4</v>
      </c>
      <c r="Q99" s="67">
        <f t="shared" si="22"/>
        <v>3.8</v>
      </c>
      <c r="R99" s="67">
        <f t="shared" si="22"/>
        <v>113.1</v>
      </c>
      <c r="S99" s="67">
        <f t="shared" si="22"/>
        <v>357</v>
      </c>
      <c r="T99" s="67">
        <f t="shared" si="22"/>
        <v>100.4</v>
      </c>
      <c r="U99" s="67">
        <f t="shared" si="22"/>
        <v>11.8</v>
      </c>
      <c r="V99" s="67">
        <f t="shared" si="22"/>
        <v>276.40000000000003</v>
      </c>
      <c r="W99" s="67">
        <f t="shared" si="22"/>
        <v>7.4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1852.2</v>
      </c>
      <c r="AG99" s="71">
        <f>B99+C99-AF99</f>
        <v>2781.2739</v>
      </c>
    </row>
    <row r="100" spans="1:33" ht="12.75">
      <c r="A100" s="1" t="s">
        <v>35</v>
      </c>
      <c r="B100" s="2">
        <f aca="true" t="shared" si="24" ref="B100:AD100">B94-B95-B96-B97-B98-B99</f>
        <v>94652.6</v>
      </c>
      <c r="C100" s="20">
        <f t="shared" si="24"/>
        <v>76016.09835999999</v>
      </c>
      <c r="D100" s="85">
        <f t="shared" si="24"/>
        <v>1534.5</v>
      </c>
      <c r="E100" s="85">
        <f t="shared" si="24"/>
        <v>7232.5</v>
      </c>
      <c r="F100" s="85">
        <f t="shared" si="24"/>
        <v>3060.5000000000005</v>
      </c>
      <c r="G100" s="85">
        <f t="shared" si="24"/>
        <v>4008.2000000000003</v>
      </c>
      <c r="H100" s="85">
        <f t="shared" si="24"/>
        <v>893.3999999999999</v>
      </c>
      <c r="I100" s="85">
        <f t="shared" si="24"/>
        <v>1731.3000000000002</v>
      </c>
      <c r="J100" s="131">
        <f t="shared" si="24"/>
        <v>4608.5</v>
      </c>
      <c r="K100" s="85">
        <f t="shared" si="24"/>
        <v>5048.600000000001</v>
      </c>
      <c r="L100" s="131">
        <f t="shared" si="24"/>
        <v>13774.800000000014</v>
      </c>
      <c r="M100" s="85">
        <f t="shared" si="24"/>
        <v>1236.1999999999991</v>
      </c>
      <c r="N100" s="85">
        <f t="shared" si="24"/>
        <v>0</v>
      </c>
      <c r="O100" s="85">
        <f t="shared" si="24"/>
        <v>5810.499999999999</v>
      </c>
      <c r="P100" s="85">
        <f t="shared" si="24"/>
        <v>2530.7000000000007</v>
      </c>
      <c r="Q100" s="85">
        <f t="shared" si="24"/>
        <v>1884.2</v>
      </c>
      <c r="R100" s="85">
        <f t="shared" si="24"/>
        <v>2453.3</v>
      </c>
      <c r="S100" s="85">
        <f t="shared" si="24"/>
        <v>1120.1000000000001</v>
      </c>
      <c r="T100" s="85">
        <f t="shared" si="24"/>
        <v>285.4</v>
      </c>
      <c r="U100" s="85">
        <f t="shared" si="24"/>
        <v>2485.1999999999994</v>
      </c>
      <c r="V100" s="85">
        <f t="shared" si="24"/>
        <v>1051.7999999999997</v>
      </c>
      <c r="W100" s="85">
        <f t="shared" si="24"/>
        <v>15915.199999999997</v>
      </c>
      <c r="X100" s="85">
        <f t="shared" si="24"/>
        <v>7555.899999999992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84220.80000000003</v>
      </c>
      <c r="AG100" s="85">
        <f>AG94-AG95-AG96-AG97-AG98-AG99</f>
        <v>86447.89835999999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f>3904-28.35</f>
        <v>3875.65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f>588.2-24.2</f>
        <v>564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1760.8</v>
      </c>
      <c r="AG52" s="71">
        <f aca="true" t="shared" si="11" ref="AG52:AG59">B52+C52-AF52</f>
        <v>3171.3499999999995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f>900+28.35</f>
        <v>928.35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>
        <v>24.2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816.1</v>
      </c>
      <c r="AG71" s="82">
        <f t="shared" si="16"/>
        <v>112.25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43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44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145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145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145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146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147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152109.99999999997</v>
      </c>
      <c r="AG9" s="69">
        <f>AG10+AG15+AG24+AG33+AG47+AG52+AG54+AG61+AG62+AG71+AG72+AG76+AG88+AG81+AG83+AG82+AG69+AG89+AG91+AG90+AG70+AG40+AG92</f>
        <v>99298.8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148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148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148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148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148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148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149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148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148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148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148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148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148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148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148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149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148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148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148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148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148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148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148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148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148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148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148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148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148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148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148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148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148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148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148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148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148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15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15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148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48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148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f>4252.5-56.7</f>
        <v>4195.8</v>
      </c>
      <c r="C52" s="109">
        <v>3171.3499999999995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148"/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2586.5</v>
      </c>
      <c r="AG52" s="72">
        <f aca="true" t="shared" si="11" ref="AG52:AG59">B52+C52-AF52</f>
        <v>4780.65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148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148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148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148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148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148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148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148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148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148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148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148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148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148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148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148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148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148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f>1800+56.7</f>
        <v>1856.7</v>
      </c>
      <c r="C71" s="122">
        <v>112.25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150">
        <v>41.5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1394.4</v>
      </c>
      <c r="AG71" s="130">
        <f t="shared" si="16"/>
        <v>574.55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148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148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148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148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15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15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15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15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15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15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15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150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15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15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15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15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148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148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148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148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148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148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151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152109.99999999997</v>
      </c>
      <c r="AG94" s="84">
        <f>AG10+AG15+AG24+AG33+AG47+AG52+AG54+AG61+AG62+AG69+AG71+AG72+AG76+AG81+AG82+AG83+AG88+AG89+AG90+AG91+AG70+AG40+AG92</f>
        <v>99298.8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148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148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148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148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148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152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53727.899999999965</v>
      </c>
      <c r="AG100" s="85">
        <f>AG94-AG95-AG96-AG97-AG98-AG99</f>
        <v>75156.40000000002</v>
      </c>
    </row>
    <row r="101" spans="1:33" s="32" customFormat="1" ht="15.75">
      <c r="A101" s="30"/>
      <c r="B101" s="31"/>
      <c r="C101" s="125"/>
      <c r="T101" s="15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154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155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15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157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158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158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158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158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158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158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158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158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158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158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158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158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158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158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158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158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158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158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158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158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158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158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158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158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158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158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158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158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158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158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158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158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158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159"/>
      <c r="U179" s="27"/>
      <c r="V179" s="27"/>
      <c r="W179" s="27"/>
      <c r="X179" s="26"/>
      <c r="Y179" s="26"/>
      <c r="Z179" s="26"/>
    </row>
    <row r="180" spans="19:26" ht="12.75">
      <c r="S180" s="26"/>
      <c r="T180" s="159"/>
      <c r="U180" s="27"/>
      <c r="V180" s="27"/>
      <c r="W180" s="27"/>
      <c r="X180" s="26"/>
      <c r="Y180" s="26"/>
      <c r="Z180" s="26"/>
    </row>
    <row r="181" spans="19:26" ht="12.75">
      <c r="S181" s="26"/>
      <c r="T181" s="159"/>
      <c r="U181" s="27"/>
      <c r="V181" s="27"/>
      <c r="W181" s="27"/>
      <c r="X181" s="26"/>
      <c r="Y181" s="26"/>
      <c r="Z181" s="26"/>
    </row>
    <row r="182" spans="19:26" ht="12.75">
      <c r="S182" s="26"/>
      <c r="T182" s="159"/>
      <c r="U182" s="27"/>
      <c r="V182" s="27"/>
      <c r="W182" s="27"/>
      <c r="X182" s="26"/>
      <c r="Y182" s="26"/>
      <c r="Z182" s="26"/>
    </row>
    <row r="183" spans="19:26" ht="12.75">
      <c r="S183" s="26"/>
      <c r="T183" s="159"/>
      <c r="U183" s="27"/>
      <c r="V183" s="27"/>
      <c r="W183" s="27"/>
      <c r="X183" s="26"/>
      <c r="Y183" s="26"/>
      <c r="Z183" s="26"/>
    </row>
    <row r="184" spans="19:26" ht="12.75">
      <c r="S184" s="26"/>
      <c r="T184" s="159"/>
      <c r="U184" s="27"/>
      <c r="V184" s="27"/>
      <c r="W184" s="27"/>
      <c r="X184" s="26"/>
      <c r="Y184" s="26"/>
      <c r="Z184" s="26"/>
    </row>
    <row r="185" spans="19:26" ht="12.75">
      <c r="S185" s="26"/>
      <c r="T185" s="159"/>
      <c r="U185" s="27"/>
      <c r="V185" s="27"/>
      <c r="W185" s="27"/>
      <c r="X185" s="26"/>
      <c r="Y185" s="26"/>
      <c r="Z185" s="26"/>
    </row>
    <row r="186" spans="19:26" ht="12.75">
      <c r="S186" s="26"/>
      <c r="T186" s="159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169080.39999999997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5441.2-346.5-1000-74.2</f>
        <v>4020.5</v>
      </c>
      <c r="C52" s="109">
        <v>4780.65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f>398.5-47.7</f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2895.4000000000005</v>
      </c>
      <c r="AG52" s="72">
        <f aca="true" t="shared" si="11" ref="AG52:AG59">B52+C52-AF52</f>
        <v>5905.749999999999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f>1760.2+74.2</f>
        <v>1834.4</v>
      </c>
      <c r="C71" s="122">
        <v>574.55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2258.5</v>
      </c>
      <c r="AG71" s="130">
        <f t="shared" si="16"/>
        <v>150.44999999999982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228148.50999999998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3116.1</v>
      </c>
      <c r="V9" s="68">
        <f t="shared" si="0"/>
        <v>81308.99999999999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4093.81-477.7-64.6-28.4</f>
        <v>3523.11</v>
      </c>
      <c r="C52" s="72">
        <v>5905.749999999999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f>129.7-39.5</f>
        <v>90.19999999999999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4955.499999999999</v>
      </c>
      <c r="AG52" s="72">
        <f aca="true" t="shared" si="11" ref="AG52:AG59">B52+C52-AF52</f>
        <v>4473.36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150.44999999999982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>
        <v>39.5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860.5</v>
      </c>
      <c r="AG71" s="130">
        <f t="shared" si="16"/>
        <v>218.3499999999999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228148.50999999998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3116.1</v>
      </c>
      <c r="V94" s="83">
        <f t="shared" si="17"/>
        <v>81308.99999999999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117128.87000000001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1507.7</v>
      </c>
      <c r="V100" s="85">
        <f t="shared" si="24"/>
        <v>16615.699999999975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220161.68999999997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254427.09999999998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4446.9-312.7-1000-40+6-28.4</f>
        <v>3071.7999999999997</v>
      </c>
      <c r="C52" s="72">
        <v>4473.36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f>994-24.2</f>
        <v>969.8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4183.6</v>
      </c>
      <c r="AG52" s="72">
        <f aca="true" t="shared" si="11" ref="AG52:AG59">B52+C52-AF52</f>
        <v>3361.5599999999995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218.3499999999999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>
        <v>24.2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769.1</v>
      </c>
      <c r="AG71" s="130">
        <f t="shared" si="16"/>
        <v>377.65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220161.68999999997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254427.09999999998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82896.68999999996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123647.79999999999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172033.74548999997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.7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.7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.7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.7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.7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.7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.7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.7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.7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.7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.7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5294.90226-277.9-722.1-28.4</f>
        <v>4266.50226</v>
      </c>
      <c r="C52" s="72">
        <v>3361.5599999999995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3604.2622600000004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377.65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555.25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f>166.6+39.4</f>
        <v>206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759.8</v>
      </c>
      <c r="AG72" s="130">
        <f t="shared" si="16"/>
        <v>3227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172033.74548999997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143867.49549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110999.21948999996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1" sqref="A71:IV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143867.49549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f>5387.3-34.7</f>
        <v>5352.6</v>
      </c>
      <c r="C52" s="72">
        <v>3604.2622600000004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f>48.3-47</f>
        <v>1.2999999999999972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3729.5</v>
      </c>
      <c r="AG52" s="72">
        <f aca="true" t="shared" si="11" ref="AG52:AG59">B52+C52-AF52</f>
        <v>5227.362260000002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572.5389999999998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1102.5+34.7</f>
        <v>1137.2</v>
      </c>
      <c r="C71" s="80">
        <v>555.25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>
        <v>47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47</v>
      </c>
      <c r="AG71" s="130">
        <f t="shared" si="16"/>
        <v>1645.45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3227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3662.7</v>
      </c>
      <c r="AH72" s="86">
        <f>AG72+AG69+AG76</f>
        <v>3839.898999999999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143867.49549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2018-11-23T09:57:51Z</cp:lastPrinted>
  <dcterms:created xsi:type="dcterms:W3CDTF">2002-11-05T08:53:00Z</dcterms:created>
  <dcterms:modified xsi:type="dcterms:W3CDTF">2018-11-28T14:11:54Z</dcterms:modified>
  <cp:category/>
  <cp:version/>
  <cp:contentType/>
  <cp:contentStatus/>
</cp:coreProperties>
</file>